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checkCompatibility="1" defaultThemeVersion="124226"/>
  <bookViews>
    <workbookView xWindow="0" yWindow="315" windowWidth="11880" windowHeight="6045" tabRatio="856"/>
  </bookViews>
  <sheets>
    <sheet name="Vejledning" sheetId="19" r:id="rId1"/>
    <sheet name="UU vejledere" sheetId="8" r:id="rId2"/>
    <sheet name="UU konsulenter" sheetId="25" r:id="rId3"/>
    <sheet name="satser" sheetId="13" r:id="rId4"/>
  </sheets>
  <calcPr calcId="145621"/>
</workbook>
</file>

<file path=xl/calcChain.xml><?xml version="1.0" encoding="utf-8"?>
<calcChain xmlns="http://schemas.openxmlformats.org/spreadsheetml/2006/main">
  <c r="C17" i="25" l="1"/>
  <c r="J15" i="13"/>
  <c r="J16" i="13"/>
  <c r="I13" i="13"/>
  <c r="C19" i="8" s="1"/>
  <c r="D15" i="13" l="1"/>
  <c r="I6" i="13" l="1"/>
  <c r="I7" i="13"/>
  <c r="C25" i="8"/>
  <c r="C24" i="8"/>
  <c r="C16" i="25"/>
  <c r="C15" i="25"/>
  <c r="C22" i="25" l="1"/>
  <c r="C21" i="25"/>
  <c r="C19" i="25"/>
  <c r="C18" i="25"/>
  <c r="J14" i="13"/>
  <c r="I5" i="13"/>
  <c r="C11" i="25" s="1"/>
  <c r="C10" i="25"/>
  <c r="C1" i="25"/>
  <c r="I20" i="13"/>
  <c r="C23" i="8" s="1"/>
  <c r="C13" i="8"/>
  <c r="C12" i="8"/>
  <c r="C28" i="25" l="1"/>
  <c r="C10" i="8"/>
  <c r="D20" i="13"/>
  <c r="J22" i="13" l="1"/>
  <c r="I22" i="13"/>
  <c r="J21" i="13"/>
  <c r="I21" i="13"/>
  <c r="I12" i="13"/>
  <c r="I4" i="13"/>
  <c r="C14" i="8" s="1"/>
  <c r="C1" i="8"/>
  <c r="J10" i="13"/>
  <c r="J2" i="13"/>
  <c r="I3" i="13"/>
  <c r="C11" i="8" s="1"/>
  <c r="J17" i="13"/>
  <c r="J18" i="13"/>
  <c r="I17" i="13"/>
  <c r="C20" i="8" s="1"/>
  <c r="I18" i="13"/>
  <c r="C21" i="8"/>
  <c r="C18" i="8" l="1"/>
  <c r="C31" i="8" s="1"/>
</calcChain>
</file>

<file path=xl/comments1.xml><?xml version="1.0" encoding="utf-8"?>
<comments xmlns="http://schemas.openxmlformats.org/spreadsheetml/2006/main">
  <authors>
    <author>Bo Tryggedsson</author>
    <author>Bo Tryggedson</author>
    <author>BOTR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UU vejledere med under 8 års erfaring har et tillæg til grundlønnen på 3.000 kr. Beløbet fremkommer  automatisk.</t>
        </r>
      </text>
    </comment>
    <comment ref="A12" authorId="1">
      <text>
        <r>
          <rPr>
            <b/>
            <sz val="8"/>
            <color indexed="81"/>
            <rFont val="Tahoma"/>
            <family val="2"/>
          </rPr>
          <t>UU vejledere med 4-8 års erfaring indplaceres på trin 35.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8"/>
            <color indexed="81"/>
            <rFont val="Tahoma"/>
            <family val="2"/>
          </rPr>
          <t>UU vejledere med 8 - 12 års erfaring indplaceres på trin 40.
Tast 1 i det gule felt, hvis omfattet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" authorId="2">
      <text>
        <r>
          <rPr>
            <b/>
            <sz val="8"/>
            <color indexed="81"/>
            <rFont val="Tahoma"/>
            <family val="2"/>
          </rPr>
          <t>UU vejledere med 12 års erfaring har ud over trin 40 et tillæg på 10.000 kr. Tast 1 i det gule felt hvis omfattet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Tillægget ydes til alle UU vejledere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til alle UU vejledere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Tillægget gives for gennemført vejlederuddannelse. 
BEMÆRK: Hvis man har 8 års anciennitet og har gennemført vejlederuddannelsen skal man indplaceres som konsulent.  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 Tryggedsson</author>
    <author>Bo Tryggedson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Tallet fremgår af lønsedlen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color indexed="81"/>
            <rFont val="Tahoma"/>
            <family val="2"/>
          </rPr>
          <t>Tillægget gives til alle UU 
konsulenter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Alle UU konsulenter har enten tillægget "Konsul.funk. UUO med 8 års anc." eller "Konsulentfunk. UUO"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Alle UU konsulenter har enten tillægget "Konsul.funk. UUO med 8 års anc." eller "Konsulentfunk. UUO"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charset val="1"/>
          </rPr>
          <t>Tillægget ydes efter 4 års erfaring som konsulent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Bo Tryggedson</author>
    <author>Bo Tryggedsson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>Tillægget gives til alle UU 
konsulenter</t>
        </r>
      </text>
    </comment>
    <comment ref="F12" authorId="1">
      <text>
        <r>
          <rPr>
            <b/>
            <sz val="9"/>
            <color indexed="81"/>
            <rFont val="Tahoma"/>
            <family val="2"/>
          </rPr>
          <t>Tillægget ydes til alle UU vejledere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9"/>
            <color indexed="81"/>
            <rFont val="Tahoma"/>
            <family val="2"/>
          </rPr>
          <t>Tillægget ydes til alle UU vejledere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9"/>
            <color indexed="81"/>
            <rFont val="Tahoma"/>
            <family val="2"/>
          </rPr>
          <t>Alle UU konsulenter har enten tillægget "Konsul.funk. UUO med 8 års anc." eller "Konsulentfunk. UUO"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9"/>
            <color indexed="81"/>
            <rFont val="Tahoma"/>
            <family val="2"/>
          </rPr>
          <t>Alle UU konsulenter har enten tillægget "Konsul.funk. UUO med 8 års anc." eller "Konsulentfunk. UUO"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1">
      <text>
        <r>
          <rPr>
            <b/>
            <sz val="9"/>
            <color indexed="81"/>
            <rFont val="Tahoma"/>
            <charset val="1"/>
          </rPr>
          <t>Tillægget ydes efter 4 års erfaring som konsulent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>Tillægget ydes for funktionen som TR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color indexed="81"/>
            <rFont val="Tahoma"/>
            <family val="2"/>
          </rPr>
          <t>Tillægget ydes for funktionen som arbejdsmiljørepræsentant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 xml:space="preserve">Tillægget gives for gennemført vejlederuddannelse. 
BEMÆRK: Hvis man har 8 års anciennitet og har gennemført vejlederuddannelsen skal man indplaceres som konsulent.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1" authorId="1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1">
      <text>
        <r>
          <rPr>
            <b/>
            <sz val="9"/>
            <color indexed="81"/>
            <rFont val="Tahoma"/>
            <family val="2"/>
          </rPr>
          <t>Tillæg aftalt ved lokallønsforhandling 2016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<sst xmlns="http://schemas.openxmlformats.org/spreadsheetml/2006/main" count="89" uniqueCount="61">
  <si>
    <t>Beskæftigelsesgrad (indsæt ugentligt timetal)</t>
  </si>
  <si>
    <t xml:space="preserve">Løntrin </t>
  </si>
  <si>
    <t>Månedsløn</t>
  </si>
  <si>
    <t>Funktions- og kvalifikationsløn: Tast 1 i det gule felt, hvis omfattet:</t>
  </si>
  <si>
    <t>Grundbeløb</t>
  </si>
  <si>
    <t>Pr. måned</t>
  </si>
  <si>
    <t xml:space="preserve">Navn: </t>
  </si>
  <si>
    <t>Måned</t>
  </si>
  <si>
    <t>Vejledning til regneark, lønberegning.</t>
  </si>
  <si>
    <t>Find det relevante ark i regnearket</t>
  </si>
  <si>
    <t>Der kan kun indtastes i de gule felter!</t>
  </si>
  <si>
    <t>Bemærk: Der kan fremkomme øreafvigelser p.g.a. afrunding.</t>
  </si>
  <si>
    <t>Kommentarer eller rettelser er velkomne, kontakt Bo Tryggedsson, Odense Lærerforening.</t>
  </si>
  <si>
    <t>Beskæftigelsesgrad indtastes med ugentligt timetal (fremgår af lønsedlen)</t>
  </si>
  <si>
    <t>Reguleringsfaktor:</t>
  </si>
  <si>
    <t>Beløbet er 17,3% af 13.000 fratrukket særlig ferie</t>
  </si>
  <si>
    <t>Grundlønstillæg - lærer</t>
  </si>
  <si>
    <t>Stillingstillæg - lærer</t>
  </si>
  <si>
    <t>Anciennitetstillæg</t>
  </si>
  <si>
    <t>Pension - stillingstilæg lærer</t>
  </si>
  <si>
    <t xml:space="preserve">Funktions- og kvalifikationsløn: </t>
  </si>
  <si>
    <t>Anciennitetstillæg - lærer</t>
  </si>
  <si>
    <t>Fast løn i alt</t>
  </si>
  <si>
    <t>Der kan evt. indtastes navn på disse tillæg.</t>
  </si>
  <si>
    <t xml:space="preserve">Satser pr. </t>
  </si>
  <si>
    <t>Månedligt beløb pr.</t>
  </si>
  <si>
    <t>Lønberegning niveau</t>
  </si>
  <si>
    <t>TR-tillæg</t>
  </si>
  <si>
    <t>AMR funktion</t>
  </si>
  <si>
    <t>Månedslønnen fremkommer automatisk og er sammenlignelig med lønsedlen</t>
  </si>
  <si>
    <t>31 - 35</t>
  </si>
  <si>
    <t>31 - 40</t>
  </si>
  <si>
    <t>Grundløn trin 31</t>
  </si>
  <si>
    <t>Anciennitetstillæg (trin 31-35)</t>
  </si>
  <si>
    <t>Anciennitetstillæg (trin 31-40)</t>
  </si>
  <si>
    <t>Vejlederfunktion UUO</t>
  </si>
  <si>
    <t>Tillidsrep. UUO</t>
  </si>
  <si>
    <t>Vejlederuddannelse</t>
  </si>
  <si>
    <t>Vejledere</t>
  </si>
  <si>
    <t>Konsulenter</t>
  </si>
  <si>
    <t>Andre tillæg (fx personlig erfaring) Indtast beløb fra lønseddel</t>
  </si>
  <si>
    <t>Særlig fagområde</t>
  </si>
  <si>
    <t>Vilje til faglig samt metodemæssig udvikling. Fleksibel og forandringsvillig</t>
  </si>
  <si>
    <t>Grundløn trin 45</t>
  </si>
  <si>
    <t>Grundlønstillæg - skolekonsulent</t>
  </si>
  <si>
    <t>Konsul.funk. UUO med 8 års anc.</t>
  </si>
  <si>
    <t>Konsulentfunk. UUO</t>
  </si>
  <si>
    <t>UU Vejledere</t>
  </si>
  <si>
    <t>UU Konsulenter</t>
  </si>
  <si>
    <t>Regnearket anvendes til kontrol af lønsedler.</t>
  </si>
  <si>
    <t>Regnearket kan anvendes af vejledere og konsulenter ansat ved Ungdommens Uddannelsesvejlednng i Odense.</t>
  </si>
  <si>
    <t>UU vejledere for vejledere ansat på Grundløn 31</t>
  </si>
  <si>
    <t>UU konsulenter. Når man har 8 års erfaring efter endt uddannelse og har genneført vejlederuddannelsen ansættes man som konsulent på grundløn 45.</t>
  </si>
  <si>
    <t>For vejledere indtastes tillæg for anciennitet ved at taste 1 ved relevant anciennitet (fremgår af lønsedlen)</t>
  </si>
  <si>
    <t>Grundløn og andre tillæg gældende for alle fremkommer automatisk.</t>
  </si>
  <si>
    <t>Funktions- og kvalifikationsløn indtastes med 1 ud for funktionen/kvalifikationen</t>
  </si>
  <si>
    <t>Nogle vejledere og konsulenter har personlige tillæg. Disse indtastes med det månedlige beløb, der fremgår af lønsedlen.</t>
  </si>
  <si>
    <t>Kørselsgodtgørelse o.l. udbetales konkret og fremgår ikke af lønberegneren</t>
  </si>
  <si>
    <t>Centralt vejledertillæg</t>
  </si>
  <si>
    <t>4 års erfaring som konsulent</t>
  </si>
  <si>
    <t>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</si>
</sst>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2"/>
      <name val="TimesNewRomanPS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</cellStyleXfs>
  <cellXfs count="53">
    <xf numFmtId="0" fontId="0" fillId="0" borderId="0" xfId="0"/>
    <xf numFmtId="0" fontId="3" fillId="0" borderId="0" xfId="0" applyFont="1"/>
    <xf numFmtId="164" fontId="0" fillId="0" borderId="0" xfId="0" applyNumberFormat="1"/>
    <xf numFmtId="165" fontId="0" fillId="0" borderId="0" xfId="1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4" fontId="4" fillId="0" borderId="0" xfId="0" applyNumberFormat="1" applyFont="1" applyFill="1" applyBorder="1" applyAlignment="1" applyProtection="1">
      <protection hidden="1"/>
    </xf>
    <xf numFmtId="0" fontId="3" fillId="0" borderId="0" xfId="0" applyFont="1" applyAlignment="1" applyProtection="1">
      <alignment horizontal="right"/>
    </xf>
    <xf numFmtId="0" fontId="3" fillId="3" borderId="0" xfId="0" applyFont="1" applyFill="1" applyProtection="1"/>
    <xf numFmtId="164" fontId="3" fillId="3" borderId="1" xfId="0" applyNumberFormat="1" applyFont="1" applyFill="1" applyBorder="1" applyProtection="1"/>
    <xf numFmtId="0" fontId="5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0" xfId="1" applyFont="1" applyProtection="1"/>
    <xf numFmtId="164" fontId="3" fillId="2" borderId="1" xfId="1" applyFont="1" applyFill="1" applyBorder="1" applyProtection="1">
      <protection locked="0"/>
    </xf>
    <xf numFmtId="49" fontId="0" fillId="0" borderId="0" xfId="0" applyNumberFormat="1"/>
    <xf numFmtId="49" fontId="6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164" fontId="3" fillId="0" borderId="0" xfId="1" applyNumberFormat="1" applyFont="1" applyProtection="1"/>
    <xf numFmtId="4" fontId="0" fillId="0" borderId="0" xfId="0" applyNumberFormat="1" applyBorder="1" applyAlignment="1">
      <alignment horizontal="center"/>
    </xf>
    <xf numFmtId="164" fontId="0" fillId="0" borderId="0" xfId="1" applyNumberFormat="1" applyFont="1" applyProtection="1"/>
    <xf numFmtId="164" fontId="0" fillId="0" borderId="0" xfId="1" applyFont="1"/>
    <xf numFmtId="0" fontId="2" fillId="0" borderId="0" xfId="0" applyFont="1"/>
    <xf numFmtId="0" fontId="10" fillId="0" borderId="0" xfId="0" applyFont="1"/>
    <xf numFmtId="0" fontId="2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Border="1" applyAlignment="1">
      <alignment horizontal="center"/>
    </xf>
    <xf numFmtId="4" fontId="0" fillId="0" borderId="0" xfId="0" applyNumberFormat="1"/>
    <xf numFmtId="164" fontId="10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vertical="top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center"/>
    </xf>
    <xf numFmtId="164" fontId="0" fillId="0" borderId="0" xfId="1" applyNumberFormat="1" applyFont="1"/>
    <xf numFmtId="49" fontId="2" fillId="0" borderId="0" xfId="0" applyNumberFormat="1" applyFont="1"/>
    <xf numFmtId="166" fontId="3" fillId="0" borderId="1" xfId="2" applyNumberFormat="1" applyFont="1" applyFill="1" applyBorder="1"/>
    <xf numFmtId="4" fontId="0" fillId="0" borderId="2" xfId="0" applyNumberFormat="1" applyBorder="1" applyAlignment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Fill="1" applyBorder="1"/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9" fontId="14" fillId="0" borderId="0" xfId="0" applyNumberFormat="1" applyFont="1" applyBorder="1" applyProtection="1"/>
    <xf numFmtId="39" fontId="14" fillId="0" borderId="2" xfId="0" applyNumberFormat="1" applyFont="1" applyBorder="1" applyProtection="1"/>
  </cellXfs>
  <cellStyles count="4">
    <cellStyle name="K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26"/>
  <sheetViews>
    <sheetView tabSelected="1" zoomScaleNormal="100" zoomScaleSheetLayoutView="100" workbookViewId="0">
      <selection activeCell="A36" sqref="A36"/>
    </sheetView>
  </sheetViews>
  <sheetFormatPr defaultRowHeight="12.75"/>
  <cols>
    <col min="1" max="1" width="127.28515625" bestFit="1" customWidth="1"/>
    <col min="2" max="2" width="6.7109375" customWidth="1"/>
    <col min="3" max="4" width="11.42578125" customWidth="1"/>
  </cols>
  <sheetData>
    <row r="1" spans="1:1" ht="30" customHeight="1">
      <c r="A1" s="17" t="s">
        <v>8</v>
      </c>
    </row>
    <row r="2" spans="1:1">
      <c r="A2" s="18"/>
    </row>
    <row r="3" spans="1:1">
      <c r="A3" s="16" t="s">
        <v>49</v>
      </c>
    </row>
    <row r="4" spans="1:1">
      <c r="A4" s="40" t="s">
        <v>50</v>
      </c>
    </row>
    <row r="5" spans="1:1">
      <c r="A5" s="16"/>
    </row>
    <row r="6" spans="1:1" ht="12.75" customHeight="1">
      <c r="A6" s="19" t="s">
        <v>9</v>
      </c>
    </row>
    <row r="7" spans="1:1" ht="12.75" customHeight="1">
      <c r="A7" s="18" t="s">
        <v>51</v>
      </c>
    </row>
    <row r="8" spans="1:1" ht="12.75" customHeight="1">
      <c r="A8" s="18" t="s">
        <v>52</v>
      </c>
    </row>
    <row r="9" spans="1:1">
      <c r="A9" s="18"/>
    </row>
    <row r="10" spans="1:1">
      <c r="A10" s="19" t="s">
        <v>10</v>
      </c>
    </row>
    <row r="11" spans="1:1">
      <c r="A11" s="18"/>
    </row>
    <row r="12" spans="1:1">
      <c r="A12" s="20" t="s">
        <v>13</v>
      </c>
    </row>
    <row r="13" spans="1:1">
      <c r="A13" s="33" t="s">
        <v>54</v>
      </c>
    </row>
    <row r="14" spans="1:1">
      <c r="A14" s="33" t="s">
        <v>53</v>
      </c>
    </row>
    <row r="15" spans="1:1">
      <c r="A15" s="33" t="s">
        <v>55</v>
      </c>
    </row>
    <row r="16" spans="1:1">
      <c r="A16" s="18"/>
    </row>
    <row r="17" spans="1:1">
      <c r="A17" s="33" t="s">
        <v>56</v>
      </c>
    </row>
    <row r="18" spans="1:1">
      <c r="A18" s="33" t="s">
        <v>23</v>
      </c>
    </row>
    <row r="19" spans="1:1">
      <c r="A19" s="18"/>
    </row>
    <row r="20" spans="1:1">
      <c r="A20" s="33" t="s">
        <v>29</v>
      </c>
    </row>
    <row r="22" spans="1:1">
      <c r="A22" t="s">
        <v>11</v>
      </c>
    </row>
    <row r="24" spans="1:1">
      <c r="A24" s="25" t="s">
        <v>57</v>
      </c>
    </row>
    <row r="26" spans="1:1">
      <c r="A26" t="s">
        <v>12</v>
      </c>
    </row>
  </sheetData>
  <sheetProtection password="C493" sheet="1" objects="1" scenarios="1"/>
  <phoneticPr fontId="9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D40"/>
  <sheetViews>
    <sheetView zoomScaleNormal="100" zoomScaleSheetLayoutView="100" workbookViewId="0">
      <selection activeCell="B12" sqref="B12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4">
      <c r="A1" s="46" t="s">
        <v>26</v>
      </c>
      <c r="B1" s="46"/>
      <c r="C1" s="38" t="str">
        <f>satser!F1</f>
        <v>01.10.2019</v>
      </c>
    </row>
    <row r="2" spans="1:4">
      <c r="A2" s="45" t="s">
        <v>47</v>
      </c>
      <c r="B2" s="45"/>
      <c r="C2" s="45"/>
    </row>
    <row r="3" spans="1:4">
      <c r="A3" s="45"/>
      <c r="B3" s="45"/>
      <c r="C3" s="45"/>
    </row>
    <row r="4" spans="1:4" ht="12.75" customHeight="1">
      <c r="A4" s="12"/>
      <c r="B4" s="12"/>
      <c r="C4" s="12"/>
    </row>
    <row r="5" spans="1:4">
      <c r="A5" s="13" t="s">
        <v>6</v>
      </c>
      <c r="B5" s="5"/>
      <c r="C5" s="5"/>
    </row>
    <row r="6" spans="1:4">
      <c r="A6" s="34" t="s">
        <v>7</v>
      </c>
      <c r="B6" s="5"/>
      <c r="C6" s="5"/>
    </row>
    <row r="7" spans="1:4">
      <c r="A7" s="5"/>
      <c r="B7" s="5"/>
      <c r="C7" s="5"/>
    </row>
    <row r="8" spans="1:4">
      <c r="A8" s="6" t="s">
        <v>0</v>
      </c>
      <c r="B8" s="4">
        <v>37</v>
      </c>
      <c r="C8" s="5"/>
    </row>
    <row r="9" spans="1:4">
      <c r="A9" s="5"/>
      <c r="B9" s="5"/>
      <c r="C9" s="9" t="s">
        <v>2</v>
      </c>
    </row>
    <row r="10" spans="1:4">
      <c r="A10" s="6" t="s">
        <v>32</v>
      </c>
      <c r="B10" s="5">
        <v>31</v>
      </c>
      <c r="C10" s="21">
        <f>satser!B11*B8/37</f>
        <v>27979.083333333332</v>
      </c>
    </row>
    <row r="11" spans="1:4">
      <c r="A11" s="6" t="s">
        <v>16</v>
      </c>
      <c r="B11" s="5"/>
      <c r="C11" s="23">
        <f>IF(B13=1,"",satser!I3*B8/37)</f>
        <v>347.71524999999997</v>
      </c>
    </row>
    <row r="12" spans="1:4">
      <c r="A12" s="6" t="s">
        <v>33</v>
      </c>
      <c r="B12" s="4"/>
      <c r="C12" s="14" t="str">
        <f>IF((B12+B13)&gt;1,"Fejl: kun et tillæg",IF(B12=1,satser!D15*B8/37,""))</f>
        <v/>
      </c>
      <c r="D12" s="30"/>
    </row>
    <row r="13" spans="1:4">
      <c r="A13" s="6" t="s">
        <v>34</v>
      </c>
      <c r="B13" s="4"/>
      <c r="C13" s="14" t="str">
        <f>IF((B12+B13)&gt;1,"Fejl: kun et tillæg",IF(B13=1,satser!D20*B8/37,""))</f>
        <v/>
      </c>
    </row>
    <row r="14" spans="1:4">
      <c r="A14" s="6" t="s">
        <v>21</v>
      </c>
      <c r="B14" s="4"/>
      <c r="C14" s="23" t="str">
        <f>IF(AND(B14=1,B13=1),satser!I4*B8/37,"")</f>
        <v/>
      </c>
    </row>
    <row r="16" spans="1:4">
      <c r="A16" s="5"/>
      <c r="B16" s="5"/>
      <c r="C16" s="6"/>
    </row>
    <row r="17" spans="1:3">
      <c r="A17" s="6" t="s">
        <v>3</v>
      </c>
      <c r="B17" s="5"/>
      <c r="C17" s="6"/>
    </row>
    <row r="18" spans="1:3">
      <c r="A18" s="25" t="s">
        <v>35</v>
      </c>
      <c r="B18" s="5"/>
      <c r="C18" s="7">
        <f>satser!I12*B8/37</f>
        <v>2086.29</v>
      </c>
    </row>
    <row r="19" spans="1:3">
      <c r="A19" s="25" t="s">
        <v>58</v>
      </c>
      <c r="B19" s="5"/>
      <c r="C19" s="7">
        <f>satser!I13*B8/37</f>
        <v>811.34</v>
      </c>
    </row>
    <row r="20" spans="1:3">
      <c r="A20" s="25" t="s">
        <v>36</v>
      </c>
      <c r="B20" s="4"/>
      <c r="C20" s="14" t="str">
        <f>(IF(B20&gt;1,"Fejl:kun et tillæg",IF(B20&gt;0,B20*satser!I17,"")))</f>
        <v/>
      </c>
    </row>
    <row r="21" spans="1:3">
      <c r="A21" s="25" t="s">
        <v>28</v>
      </c>
      <c r="B21" s="4"/>
      <c r="C21" s="14" t="str">
        <f>(IF(B21&gt;1,"Fejl:kun et tillæg",IF(B21&gt;0,B21*satser!I18,"")))</f>
        <v/>
      </c>
    </row>
    <row r="22" spans="1:3">
      <c r="A22" s="25"/>
      <c r="C22" s="14"/>
    </row>
    <row r="23" spans="1:3">
      <c r="A23" s="25" t="s">
        <v>37</v>
      </c>
      <c r="B23" s="4">
        <v>1</v>
      </c>
      <c r="C23" s="14">
        <f>(IF(B23&gt;1,"Fejl:kun et tillæg",IF(B23&gt;0,B23*satser!I20*B8/37,"")))</f>
        <v>1217</v>
      </c>
    </row>
    <row r="24" spans="1:3">
      <c r="A24" s="44" t="s">
        <v>42</v>
      </c>
      <c r="B24" s="4"/>
      <c r="C24" s="14" t="str">
        <f>(IF(B24+B25&gt;1,"Fejl:kun et tillæg",IF(B24&gt;0,B24*satser!I21*B8/37,"")))</f>
        <v/>
      </c>
    </row>
    <row r="25" spans="1:3">
      <c r="A25" s="44" t="s">
        <v>41</v>
      </c>
      <c r="B25" s="4"/>
      <c r="C25" s="14" t="str">
        <f>(IF(B25+B24&gt;1,"Fejl:kun et tillæg",IF(B25&gt;0,B25*satser!I22*B8/37,"")))</f>
        <v/>
      </c>
    </row>
    <row r="27" spans="1:3">
      <c r="A27" s="6" t="s">
        <v>40</v>
      </c>
      <c r="B27" s="5"/>
      <c r="C27" s="6"/>
    </row>
    <row r="28" spans="1:3">
      <c r="A28" s="15"/>
      <c r="B28" s="5"/>
      <c r="C28" s="15"/>
    </row>
    <row r="29" spans="1:3">
      <c r="A29" s="15"/>
      <c r="B29" s="5"/>
      <c r="C29" s="15"/>
    </row>
    <row r="30" spans="1:3">
      <c r="A30" s="5"/>
      <c r="B30" s="5"/>
      <c r="C30" s="5"/>
    </row>
    <row r="31" spans="1:3">
      <c r="A31" s="10" t="s">
        <v>22</v>
      </c>
      <c r="B31" s="10"/>
      <c r="C31" s="11">
        <f>SUM(C10:C30)</f>
        <v>32441.428583333334</v>
      </c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</sheetData>
  <sheetProtection password="C493" sheet="1" objects="1" scenarios="1"/>
  <mergeCells count="2">
    <mergeCell ref="A2:C3"/>
    <mergeCell ref="A1:B1"/>
  </mergeCells>
  <phoneticPr fontId="9" type="noConversion"/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1:C37"/>
  <sheetViews>
    <sheetView zoomScaleNormal="100" zoomScaleSheetLayoutView="100" workbookViewId="0">
      <selection activeCell="B17" sqref="B17"/>
    </sheetView>
  </sheetViews>
  <sheetFormatPr defaultRowHeight="12.75"/>
  <cols>
    <col min="1" max="1" width="65.42578125" customWidth="1"/>
    <col min="2" max="2" width="7.85546875" customWidth="1"/>
    <col min="3" max="3" width="13.85546875" customWidth="1"/>
  </cols>
  <sheetData>
    <row r="1" spans="1:3">
      <c r="A1" s="46" t="s">
        <v>26</v>
      </c>
      <c r="B1" s="46"/>
      <c r="C1" s="38" t="str">
        <f>satser!F1</f>
        <v>01.10.2019</v>
      </c>
    </row>
    <row r="2" spans="1:3">
      <c r="A2" s="45" t="s">
        <v>48</v>
      </c>
      <c r="B2" s="45"/>
      <c r="C2" s="45"/>
    </row>
    <row r="3" spans="1:3">
      <c r="A3" s="45"/>
      <c r="B3" s="45"/>
      <c r="C3" s="45"/>
    </row>
    <row r="4" spans="1:3" ht="12.75" customHeight="1">
      <c r="A4" s="43"/>
      <c r="B4" s="43"/>
      <c r="C4" s="43"/>
    </row>
    <row r="5" spans="1:3">
      <c r="A5" s="13" t="s">
        <v>6</v>
      </c>
      <c r="B5" s="5"/>
      <c r="C5" s="5"/>
    </row>
    <row r="6" spans="1:3">
      <c r="A6" s="34" t="s">
        <v>7</v>
      </c>
      <c r="B6" s="5"/>
      <c r="C6" s="5"/>
    </row>
    <row r="7" spans="1:3">
      <c r="A7" s="5"/>
      <c r="B7" s="5"/>
      <c r="C7" s="5"/>
    </row>
    <row r="8" spans="1:3">
      <c r="A8" s="6" t="s">
        <v>0</v>
      </c>
      <c r="B8" s="4">
        <v>37</v>
      </c>
      <c r="C8" s="5"/>
    </row>
    <row r="9" spans="1:3">
      <c r="A9" s="5"/>
      <c r="B9" s="5"/>
      <c r="C9" s="9" t="s">
        <v>2</v>
      </c>
    </row>
    <row r="10" spans="1:3">
      <c r="A10" s="6" t="s">
        <v>43</v>
      </c>
      <c r="B10" s="5">
        <v>45</v>
      </c>
      <c r="C10" s="21">
        <f>satser!B25*B8/37</f>
        <v>35843.75</v>
      </c>
    </row>
    <row r="11" spans="1:3">
      <c r="A11" s="6" t="s">
        <v>44</v>
      </c>
      <c r="B11" s="5"/>
      <c r="C11" s="23">
        <f>satser!I5</f>
        <v>1390.8609999999999</v>
      </c>
    </row>
    <row r="13" spans="1:3">
      <c r="A13" s="5"/>
      <c r="B13" s="5"/>
      <c r="C13" s="6"/>
    </row>
    <row r="14" spans="1:3">
      <c r="A14" s="6" t="s">
        <v>3</v>
      </c>
      <c r="B14" s="5"/>
      <c r="C14" s="6"/>
    </row>
    <row r="15" spans="1:3">
      <c r="A15" s="27" t="s">
        <v>45</v>
      </c>
      <c r="B15" s="4"/>
      <c r="C15" s="14" t="str">
        <f>(IF(B15+B16&gt;1,"Fejl:kun et tillæg",IF(B15&gt;0,B15*satser!J14*B8/37,"")))</f>
        <v/>
      </c>
    </row>
    <row r="16" spans="1:3">
      <c r="A16" s="28" t="s">
        <v>46</v>
      </c>
      <c r="B16" s="4"/>
      <c r="C16" s="14" t="str">
        <f>(IF(B16+B15&gt;1,"Fejl:kun et tillæg",IF(B16&gt;0,B16*satser!J15*B8/37,"")))</f>
        <v/>
      </c>
    </row>
    <row r="17" spans="1:3">
      <c r="A17" s="28" t="s">
        <v>59</v>
      </c>
      <c r="B17" s="4"/>
      <c r="C17" s="14" t="str">
        <f>(IF(B17&gt;1,"Fejl:kun et tillæg",IF(B17&gt;0,B17*satser!J16,"")))</f>
        <v/>
      </c>
    </row>
    <row r="18" spans="1:3">
      <c r="A18" s="25" t="s">
        <v>36</v>
      </c>
      <c r="B18" s="4"/>
      <c r="C18" s="14" t="str">
        <f>(IF(B18&gt;1,"Fejl:kun et tillæg",IF(B18&gt;0,B18*satser!J17,"")))</f>
        <v/>
      </c>
    </row>
    <row r="19" spans="1:3">
      <c r="A19" s="25" t="s">
        <v>28</v>
      </c>
      <c r="B19" s="4"/>
      <c r="C19" s="14" t="str">
        <f>(IF(B19&gt;1,"Fejl:kun et tillæg",IF(B19&gt;0,B19*satser!J18,"")))</f>
        <v/>
      </c>
    </row>
    <row r="20" spans="1:3">
      <c r="A20" s="25"/>
      <c r="C20" s="14"/>
    </row>
    <row r="21" spans="1:3">
      <c r="A21" s="44" t="s">
        <v>42</v>
      </c>
      <c r="B21" s="4"/>
      <c r="C21" s="14" t="str">
        <f>(IF(B21+B22&gt;1,"Fejl:kun et tillæg",IF(B21&gt;0,B21*satser!I21*B8/37,"")))</f>
        <v/>
      </c>
    </row>
    <row r="22" spans="1:3">
      <c r="A22" s="44" t="s">
        <v>41</v>
      </c>
      <c r="B22" s="4"/>
      <c r="C22" s="14" t="str">
        <f>(IF(B22+B21&gt;1,"Fejl:kun et tillæg",IF(B22&gt;0,B22*satser!I22*B8/37,"")))</f>
        <v/>
      </c>
    </row>
    <row r="24" spans="1:3">
      <c r="A24" s="6" t="s">
        <v>40</v>
      </c>
      <c r="B24" s="5"/>
      <c r="C24" s="6"/>
    </row>
    <row r="25" spans="1:3">
      <c r="A25" s="15"/>
      <c r="B25" s="5"/>
      <c r="C25" s="15"/>
    </row>
    <row r="26" spans="1:3">
      <c r="A26" s="15"/>
      <c r="B26" s="5"/>
      <c r="C26" s="15"/>
    </row>
    <row r="27" spans="1:3">
      <c r="A27" s="5"/>
      <c r="B27" s="5"/>
      <c r="C27" s="5"/>
    </row>
    <row r="28" spans="1:3">
      <c r="A28" s="10" t="s">
        <v>22</v>
      </c>
      <c r="B28" s="10"/>
      <c r="C28" s="11">
        <f>SUM(C10:C27)</f>
        <v>37234.610999999997</v>
      </c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sheetProtection password="C493" sheet="1" objects="1" scenarios="1"/>
  <mergeCells count="2">
    <mergeCell ref="A1:B1"/>
    <mergeCell ref="A2:C3"/>
  </mergeCells>
  <pageMargins left="0.78740157480314965" right="0.78740157480314965" top="0.47244094488188981" bottom="0.98425196850393704" header="0" footer="0"/>
  <pageSetup paperSize="9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"/>
  <sheetViews>
    <sheetView workbookViewId="0">
      <selection activeCell="F37" sqref="F37"/>
    </sheetView>
  </sheetViews>
  <sheetFormatPr defaultRowHeight="12.75"/>
  <cols>
    <col min="1" max="1" width="10.42578125" customWidth="1"/>
    <col min="2" max="2" width="13.28515625" customWidth="1"/>
    <col min="3" max="3" width="9.85546875" customWidth="1"/>
    <col min="4" max="4" width="13.28515625" customWidth="1"/>
    <col min="5" max="5" width="7.140625" customWidth="1"/>
    <col min="6" max="6" width="63.140625" bestFit="1" customWidth="1"/>
    <col min="7" max="8" width="14.85546875" customWidth="1"/>
    <col min="9" max="9" width="16.85546875" bestFit="1" customWidth="1"/>
    <col min="10" max="10" width="14.85546875" customWidth="1"/>
    <col min="11" max="11" width="13.5703125" customWidth="1"/>
    <col min="12" max="12" width="10.140625" customWidth="1"/>
  </cols>
  <sheetData>
    <row r="1" spans="1:10" ht="18" customHeight="1">
      <c r="A1" s="47" t="s">
        <v>24</v>
      </c>
      <c r="B1" s="47"/>
      <c r="C1" s="47"/>
      <c r="D1" s="47"/>
      <c r="E1" s="47"/>
      <c r="F1" s="35" t="s">
        <v>60</v>
      </c>
      <c r="G1" s="35"/>
      <c r="H1" s="35"/>
      <c r="I1" s="35"/>
      <c r="J1" s="35"/>
    </row>
    <row r="2" spans="1:10" ht="12.75" customHeight="1">
      <c r="G2" s="48" t="s">
        <v>4</v>
      </c>
      <c r="H2" s="48"/>
      <c r="I2" s="37" t="s">
        <v>25</v>
      </c>
      <c r="J2" s="36" t="str">
        <f>F1</f>
        <v>01.10.2019</v>
      </c>
    </row>
    <row r="3" spans="1:10" ht="12.75" customHeight="1">
      <c r="C3" s="49"/>
      <c r="D3" s="49"/>
      <c r="E3" s="22"/>
      <c r="F3" s="1" t="s">
        <v>16</v>
      </c>
      <c r="G3" s="3">
        <v>3000</v>
      </c>
      <c r="I3" s="24">
        <f>G3*C28/12</f>
        <v>347.71524999999997</v>
      </c>
    </row>
    <row r="4" spans="1:10" ht="12.75" customHeight="1">
      <c r="A4" s="25"/>
      <c r="E4" s="22"/>
      <c r="F4" s="1" t="s">
        <v>21</v>
      </c>
      <c r="G4" s="3">
        <v>10000</v>
      </c>
      <c r="H4" s="3"/>
      <c r="I4" s="24">
        <f>G4*C28/12</f>
        <v>1159.0508333333332</v>
      </c>
    </row>
    <row r="5" spans="1:10" ht="12.75" customHeight="1">
      <c r="E5" s="22"/>
      <c r="F5" s="6" t="s">
        <v>44</v>
      </c>
      <c r="H5" s="3">
        <v>12000</v>
      </c>
      <c r="I5" s="24">
        <f>H5*C28/12</f>
        <v>1390.8609999999999</v>
      </c>
    </row>
    <row r="6" spans="1:10" ht="12.75" customHeight="1">
      <c r="A6" s="1" t="s">
        <v>1</v>
      </c>
      <c r="B6" s="1" t="s">
        <v>5</v>
      </c>
      <c r="C6" s="50" t="s">
        <v>18</v>
      </c>
      <c r="D6" s="50"/>
      <c r="E6" s="22"/>
      <c r="F6" s="1" t="s">
        <v>17</v>
      </c>
      <c r="G6" s="3"/>
      <c r="H6" s="3">
        <v>13000</v>
      </c>
      <c r="I6" s="24">
        <f>H6*C28/12</f>
        <v>1506.7660833333332</v>
      </c>
    </row>
    <row r="7" spans="1:10" ht="12.75" customHeight="1">
      <c r="B7" s="22"/>
      <c r="C7" s="22"/>
      <c r="D7" s="22"/>
      <c r="E7" s="22"/>
      <c r="F7" s="1" t="s">
        <v>19</v>
      </c>
      <c r="G7" s="3"/>
      <c r="H7" s="3">
        <v>2202</v>
      </c>
      <c r="I7" s="24">
        <f>H7*C28/12</f>
        <v>255.2229935</v>
      </c>
      <c r="J7" t="s">
        <v>15</v>
      </c>
    </row>
    <row r="8" spans="1:10" ht="12.75" customHeight="1">
      <c r="B8" s="22"/>
      <c r="C8" s="22"/>
      <c r="D8" s="22"/>
      <c r="E8" s="22"/>
      <c r="F8" s="1"/>
      <c r="G8" s="3"/>
      <c r="I8" s="24"/>
    </row>
    <row r="9" spans="1:10" ht="12.75" customHeight="1">
      <c r="B9" s="22"/>
      <c r="C9" s="22"/>
      <c r="D9" s="22"/>
      <c r="E9" s="22"/>
      <c r="F9" s="1"/>
      <c r="G9" s="3"/>
      <c r="H9" s="3"/>
      <c r="I9" s="24"/>
      <c r="J9" s="24"/>
    </row>
    <row r="10" spans="1:10" ht="12.75" customHeight="1">
      <c r="B10" s="42"/>
      <c r="C10" s="29"/>
      <c r="D10" s="22"/>
      <c r="E10" s="22"/>
      <c r="F10" s="1"/>
      <c r="G10" s="48" t="s">
        <v>4</v>
      </c>
      <c r="H10" s="48"/>
      <c r="I10" s="37" t="s">
        <v>25</v>
      </c>
      <c r="J10" s="36" t="str">
        <f>F1</f>
        <v>01.10.2019</v>
      </c>
    </row>
    <row r="11" spans="1:10" ht="12.75" customHeight="1">
      <c r="A11">
        <v>31</v>
      </c>
      <c r="B11" s="51">
        <v>27979.083333333332</v>
      </c>
      <c r="C11" s="29"/>
      <c r="D11" s="22"/>
      <c r="E11" s="22"/>
      <c r="F11" s="6" t="s">
        <v>20</v>
      </c>
      <c r="G11" t="s">
        <v>38</v>
      </c>
      <c r="H11" t="s">
        <v>39</v>
      </c>
      <c r="I11" t="s">
        <v>38</v>
      </c>
      <c r="J11" t="s">
        <v>39</v>
      </c>
    </row>
    <row r="12" spans="1:10" ht="12.75" customHeight="1">
      <c r="A12">
        <v>32</v>
      </c>
      <c r="B12" s="51">
        <v>28430</v>
      </c>
      <c r="C12" s="29"/>
      <c r="D12" s="22"/>
      <c r="E12" s="22"/>
      <c r="F12" s="25" t="s">
        <v>35</v>
      </c>
      <c r="G12" s="3">
        <v>18000</v>
      </c>
      <c r="H12" s="3"/>
      <c r="I12" s="2">
        <f>ROUND(G12*$C$28/12,2)</f>
        <v>2086.29</v>
      </c>
      <c r="J12" s="2"/>
    </row>
    <row r="13" spans="1:10" ht="12.75" customHeight="1">
      <c r="A13">
        <v>33</v>
      </c>
      <c r="B13" s="51">
        <v>28890.083333333332</v>
      </c>
      <c r="C13" s="22"/>
      <c r="D13" s="22"/>
      <c r="E13" s="22"/>
      <c r="F13" s="25" t="s">
        <v>58</v>
      </c>
      <c r="G13" s="3">
        <v>7000</v>
      </c>
      <c r="I13" s="2">
        <f>ROUND(G13*$C$28/12,2)</f>
        <v>811.34</v>
      </c>
    </row>
    <row r="14" spans="1:10" ht="12.75" customHeight="1">
      <c r="A14">
        <v>34</v>
      </c>
      <c r="B14" s="51">
        <v>29360.083333333332</v>
      </c>
      <c r="C14" s="29"/>
      <c r="D14" s="22"/>
      <c r="E14" s="22"/>
      <c r="F14" s="27" t="s">
        <v>45</v>
      </c>
      <c r="H14" s="3">
        <v>1000</v>
      </c>
      <c r="I14" s="2"/>
      <c r="J14" s="2">
        <f>ROUND(H14*$C$28/12,2)</f>
        <v>115.91</v>
      </c>
    </row>
    <row r="15" spans="1:10" ht="12.75" customHeight="1">
      <c r="A15">
        <v>35</v>
      </c>
      <c r="B15" s="52">
        <v>29839.083333333332</v>
      </c>
      <c r="C15" s="22" t="s">
        <v>30</v>
      </c>
      <c r="D15" s="22">
        <f>B15-B11</f>
        <v>1860</v>
      </c>
      <c r="E15" s="22"/>
      <c r="F15" s="28" t="s">
        <v>46</v>
      </c>
      <c r="H15" s="3">
        <v>2000</v>
      </c>
      <c r="I15" s="2"/>
      <c r="J15" s="2">
        <f>ROUND(H15*$C$28/12,2)</f>
        <v>231.81</v>
      </c>
    </row>
    <row r="16" spans="1:10" ht="12.75" customHeight="1">
      <c r="A16">
        <v>36</v>
      </c>
      <c r="B16" s="51">
        <v>30328.333333333332</v>
      </c>
      <c r="C16" s="29"/>
      <c r="D16" s="22"/>
      <c r="E16" s="22"/>
      <c r="F16" s="28" t="s">
        <v>59</v>
      </c>
      <c r="H16" s="3">
        <v>6500</v>
      </c>
      <c r="J16" s="2">
        <f>ROUND(H16*$C$28/12,2)</f>
        <v>753.38</v>
      </c>
    </row>
    <row r="17" spans="1:12" ht="12.75" customHeight="1">
      <c r="A17">
        <v>37</v>
      </c>
      <c r="B17" s="51">
        <v>30827.166666666668</v>
      </c>
      <c r="C17" s="22"/>
      <c r="D17" s="22"/>
      <c r="E17" s="22"/>
      <c r="F17" s="25" t="s">
        <v>27</v>
      </c>
      <c r="G17" s="3">
        <v>5350</v>
      </c>
      <c r="H17" s="3">
        <v>5500</v>
      </c>
      <c r="I17" s="2">
        <f>ROUND(G17*$C$28/12,2)</f>
        <v>620.09</v>
      </c>
      <c r="J17" s="2">
        <f>ROUND(H17*$C$28/12,2)</f>
        <v>637.48</v>
      </c>
    </row>
    <row r="18" spans="1:12" ht="12.75" customHeight="1">
      <c r="A18">
        <v>38</v>
      </c>
      <c r="B18" s="51">
        <v>31359.25</v>
      </c>
      <c r="C18" s="22"/>
      <c r="D18" s="22"/>
      <c r="E18" s="22"/>
      <c r="F18" s="25" t="s">
        <v>28</v>
      </c>
      <c r="G18" s="3">
        <v>5350</v>
      </c>
      <c r="H18" s="3">
        <v>5000</v>
      </c>
      <c r="I18" s="2">
        <f>ROUND(G18*$C$28/12,2)</f>
        <v>620.09</v>
      </c>
      <c r="J18" s="2">
        <f>ROUND(H18*$C$28/12,2)</f>
        <v>579.53</v>
      </c>
    </row>
    <row r="19" spans="1:12" ht="12.75" customHeight="1">
      <c r="A19">
        <v>39</v>
      </c>
      <c r="B19" s="51">
        <v>31889.333333333332</v>
      </c>
      <c r="C19" s="29"/>
      <c r="D19" s="22"/>
      <c r="E19" s="22"/>
      <c r="K19" s="48"/>
      <c r="L19" s="48"/>
    </row>
    <row r="20" spans="1:12" ht="12.75" customHeight="1">
      <c r="A20">
        <v>40</v>
      </c>
      <c r="B20" s="52">
        <v>32430.416666666668</v>
      </c>
      <c r="C20" s="22" t="s">
        <v>31</v>
      </c>
      <c r="D20" s="22">
        <f>B20-B11</f>
        <v>4451.3333333333358</v>
      </c>
      <c r="E20" s="22"/>
      <c r="F20" s="25" t="s">
        <v>37</v>
      </c>
      <c r="G20" s="3">
        <v>10500</v>
      </c>
      <c r="H20" s="3"/>
      <c r="I20" s="2">
        <f>ROUND(G20*$C$28/12,2)</f>
        <v>1217</v>
      </c>
      <c r="J20" s="2"/>
      <c r="K20" s="3"/>
      <c r="L20" s="2"/>
    </row>
    <row r="21" spans="1:12" ht="12.75" customHeight="1">
      <c r="A21">
        <v>41</v>
      </c>
      <c r="B21" s="51">
        <v>32982.166666666664</v>
      </c>
      <c r="C21" s="22"/>
      <c r="D21" s="22"/>
      <c r="E21" s="22"/>
      <c r="F21" s="44" t="s">
        <v>42</v>
      </c>
      <c r="G21" s="3">
        <v>2500</v>
      </c>
      <c r="H21" s="3">
        <v>2500</v>
      </c>
      <c r="I21" s="2">
        <f>ROUND(G21*$C$28/12,2)</f>
        <v>289.76</v>
      </c>
      <c r="J21" s="2">
        <f>ROUND(H21*$C$28/12,2)</f>
        <v>289.76</v>
      </c>
    </row>
    <row r="22" spans="1:12" ht="12.75" customHeight="1">
      <c r="A22">
        <v>42</v>
      </c>
      <c r="B22" s="51">
        <v>33545</v>
      </c>
      <c r="C22" s="22"/>
      <c r="D22" s="22"/>
      <c r="E22" s="22"/>
      <c r="F22" s="44" t="s">
        <v>41</v>
      </c>
      <c r="G22" s="3">
        <v>6000</v>
      </c>
      <c r="H22" s="3">
        <v>6000</v>
      </c>
      <c r="I22" s="2">
        <f>ROUND(G22*$C$28/12,2)</f>
        <v>695.43</v>
      </c>
      <c r="J22" s="2">
        <f>ROUND(H22*$C$28/12,2)</f>
        <v>695.43</v>
      </c>
    </row>
    <row r="23" spans="1:12" ht="12.75" customHeight="1">
      <c r="A23">
        <v>43</v>
      </c>
      <c r="B23" s="51">
        <v>34290.5</v>
      </c>
      <c r="C23" s="29"/>
      <c r="D23" s="22"/>
      <c r="E23" s="22"/>
    </row>
    <row r="24" spans="1:12" ht="12.75" customHeight="1">
      <c r="A24">
        <v>44</v>
      </c>
      <c r="B24" s="51">
        <v>35056.666666666664</v>
      </c>
      <c r="C24" s="29"/>
      <c r="D24" s="22"/>
      <c r="E24" s="22"/>
    </row>
    <row r="25" spans="1:12" ht="12.75" customHeight="1">
      <c r="A25">
        <v>45</v>
      </c>
      <c r="B25" s="52">
        <v>35843.75</v>
      </c>
      <c r="C25" s="8"/>
      <c r="D25" s="8"/>
      <c r="E25" s="22"/>
    </row>
    <row r="26" spans="1:12" ht="12.75" customHeight="1">
      <c r="E26" s="22"/>
    </row>
    <row r="27" spans="1:12" ht="12.75" customHeight="1"/>
    <row r="28" spans="1:12" ht="12.75" customHeight="1">
      <c r="A28" s="32" t="s">
        <v>14</v>
      </c>
      <c r="B28" s="1"/>
      <c r="C28" s="41">
        <v>1.3908609999999999</v>
      </c>
    </row>
    <row r="29" spans="1:12" ht="12.75" customHeight="1"/>
    <row r="30" spans="1:12" ht="12.75" customHeight="1">
      <c r="B30" s="8"/>
      <c r="C30" s="8"/>
      <c r="D30" s="8"/>
    </row>
    <row r="31" spans="1:12" ht="12.75" customHeight="1"/>
    <row r="32" spans="1:12" ht="12.75" customHeight="1">
      <c r="B32" s="8"/>
      <c r="C32" s="8"/>
      <c r="D32" s="8"/>
    </row>
    <row r="33" spans="2:10" ht="12.75" customHeight="1">
      <c r="B33" s="8"/>
      <c r="C33" s="8"/>
      <c r="D33" s="8"/>
      <c r="F33" s="25"/>
      <c r="G33" s="3"/>
      <c r="H33" s="3"/>
      <c r="I33" s="2"/>
      <c r="J33" s="2"/>
    </row>
    <row r="34" spans="2:10" ht="12.75" customHeight="1">
      <c r="B34" s="8"/>
      <c r="C34" s="8"/>
      <c r="D34" s="8"/>
      <c r="F34" s="25"/>
      <c r="G34" s="3"/>
      <c r="H34" s="3"/>
      <c r="I34" s="2"/>
      <c r="J34" s="2"/>
    </row>
    <row r="35" spans="2:10" ht="12.75" customHeight="1">
      <c r="B35" s="8"/>
      <c r="C35" s="8"/>
      <c r="D35" s="8"/>
      <c r="F35" s="1"/>
      <c r="G35" s="26"/>
      <c r="H35" s="26"/>
      <c r="I35" s="31"/>
      <c r="J35" s="31"/>
    </row>
    <row r="36" spans="2:10" ht="12.75" customHeight="1">
      <c r="F36" s="25"/>
      <c r="G36" s="39"/>
      <c r="H36" s="39"/>
      <c r="I36" s="39"/>
      <c r="J36" s="39"/>
    </row>
    <row r="37" spans="2:10" ht="12.75" customHeight="1">
      <c r="F37" s="27"/>
      <c r="G37" s="39"/>
      <c r="H37" s="39"/>
      <c r="I37" s="39"/>
      <c r="J37" s="39"/>
    </row>
    <row r="38" spans="2:10" ht="12.75" customHeight="1">
      <c r="F38" s="28"/>
      <c r="G38" s="39"/>
      <c r="H38" s="39"/>
      <c r="I38" s="39"/>
      <c r="J38" s="39"/>
    </row>
    <row r="39" spans="2:10" ht="12.75" customHeight="1">
      <c r="F39" s="28"/>
      <c r="G39" s="39"/>
      <c r="H39" s="39"/>
      <c r="I39" s="39"/>
      <c r="J39" s="39"/>
    </row>
    <row r="40" spans="2:10" ht="12.75" customHeight="1">
      <c r="F40" s="27"/>
      <c r="G40" s="39"/>
      <c r="H40" s="39"/>
      <c r="I40" s="39"/>
      <c r="J40" s="39"/>
    </row>
    <row r="41" spans="2:10" ht="12.75" customHeight="1">
      <c r="F41" s="26"/>
      <c r="G41" s="39"/>
      <c r="H41" s="39"/>
      <c r="I41" s="39"/>
      <c r="J41" s="39"/>
    </row>
    <row r="42" spans="2:10" ht="12.75" customHeight="1"/>
    <row r="43" spans="2:10" ht="12.75" customHeight="1"/>
    <row r="44" spans="2:10" ht="12.75" customHeight="1"/>
    <row r="45" spans="2:10" ht="12.75" customHeight="1"/>
    <row r="46" spans="2:10" ht="12.75" customHeight="1"/>
    <row r="47" spans="2:10" ht="12.75" customHeight="1"/>
    <row r="48" spans="2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 password="C493" sheet="1" objects="1" scenarios="1"/>
  <mergeCells count="6">
    <mergeCell ref="A1:E1"/>
    <mergeCell ref="K19:L19"/>
    <mergeCell ref="G10:H10"/>
    <mergeCell ref="G2:H2"/>
    <mergeCell ref="C3:D3"/>
    <mergeCell ref="C6:D6"/>
  </mergeCells>
  <phoneticPr fontId="9" type="noConversion"/>
  <pageMargins left="0.75" right="0.75" top="1" bottom="1" header="0" footer="0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UU vejledere</vt:lpstr>
      <vt:lpstr>UU konsulenter</vt:lpstr>
      <vt:lpstr>satser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Tryggedsson</dc:creator>
  <cp:lastModifiedBy>Bo Tryggedsson</cp:lastModifiedBy>
  <cp:lastPrinted>2015-09-28T09:09:42Z</cp:lastPrinted>
  <dcterms:created xsi:type="dcterms:W3CDTF">2004-12-02T07:49:08Z</dcterms:created>
  <dcterms:modified xsi:type="dcterms:W3CDTF">2019-09-16T11:19:06Z</dcterms:modified>
</cp:coreProperties>
</file>